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hris\B-TEC GmbH\B-TEC Vertrieb - Dokumente\B-TEC - Unternehmensordner\B-TEC Produkte\Kando\Kalkulator\"/>
    </mc:Choice>
  </mc:AlternateContent>
  <workbookProtection workbookAlgorithmName="SHA-512" workbookHashValue="BxjxOi3CEwXIMGekB+DpiO/e/WzmFdFqkTXA9iFlNfR1XgB+bDcE47+AjUdL5jlShbpyxZAF6erHJirFkdn+hA==" workbookSaltValue="tZlImRnxkU62sssEzWCGtg==" workbookSpinCount="100000" lockStructure="1"/>
  <bookViews>
    <workbookView xWindow="0" yWindow="0" windowWidth="28800" windowHeight="12045"/>
  </bookViews>
  <sheets>
    <sheet name="Tabelle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70" i="1" l="1"/>
  <c r="B71" i="1"/>
  <c r="B62" i="1" s="1"/>
  <c r="B72" i="1"/>
  <c r="B79" i="1" s="1"/>
  <c r="B74" i="1"/>
  <c r="B75" i="1"/>
  <c r="C26" i="1"/>
  <c r="D26" i="1"/>
  <c r="B77" i="1"/>
  <c r="B58" i="1"/>
  <c r="B59" i="1"/>
  <c r="B27" i="1"/>
  <c r="B30" i="1" s="1"/>
  <c r="B29" i="1"/>
  <c r="B63" i="1" l="1"/>
  <c r="B64" i="1"/>
  <c r="C27" i="1"/>
  <c r="C28" i="1" s="1"/>
  <c r="B31" i="1"/>
  <c r="B21" i="1"/>
  <c r="B28" i="1"/>
  <c r="B65" i="1" l="1"/>
  <c r="B22" i="1"/>
  <c r="D27" i="1"/>
  <c r="C29" i="1"/>
  <c r="D28" i="1"/>
  <c r="D29" i="1" l="1"/>
  <c r="C30" i="1"/>
  <c r="C31" i="1" l="1"/>
  <c r="D31" i="1" s="1"/>
  <c r="D30" i="1"/>
</calcChain>
</file>

<file path=xl/sharedStrings.xml><?xml version="1.0" encoding="utf-8"?>
<sst xmlns="http://schemas.openxmlformats.org/spreadsheetml/2006/main" count="41" uniqueCount="41">
  <si>
    <t>Preis pro Bechersystem</t>
  </si>
  <si>
    <t>Preis für Entsorgung pro Bechersystem</t>
  </si>
  <si>
    <t>Kosten für Bechersystem pro Woche</t>
  </si>
  <si>
    <t>Kosten für Bechersystem pro Jahr</t>
  </si>
  <si>
    <t>Kosten pro Woche mit KANDO</t>
  </si>
  <si>
    <t>Kosten pro Jahr mit KANDO</t>
  </si>
  <si>
    <t>Preis für neue Bechersysteme pro Woche</t>
  </si>
  <si>
    <t>entfällt</t>
  </si>
  <si>
    <t>Preis für KANDO</t>
  </si>
  <si>
    <t>Einsparungen pro Woche mit KANDO</t>
  </si>
  <si>
    <t>Abschreibungen pro Jahr für KANDO</t>
  </si>
  <si>
    <t>Einsparungen pro Jahr mit KANDO</t>
  </si>
  <si>
    <t>Kosten Luftverbrauch pro Bechersystem</t>
  </si>
  <si>
    <t>Kosten Luftverbrauch pro Woche</t>
  </si>
  <si>
    <t>Entsorgungskosten Bechersysteme pro Woche</t>
  </si>
  <si>
    <t>B-TEC KANDO Kalkulationstabelle</t>
  </si>
  <si>
    <t>Kosten für Bechersysteme:</t>
  </si>
  <si>
    <t>Anzahl Bechersysteme pro Woche</t>
  </si>
  <si>
    <t>Mit Bechersystem</t>
  </si>
  <si>
    <t>Mit KANDO</t>
  </si>
  <si>
    <t>Betriebskosten für KANDO (ohne Kosten für das Gerät selbst):</t>
  </si>
  <si>
    <t>Kauftag</t>
  </si>
  <si>
    <t>Nach 12 Monaten</t>
  </si>
  <si>
    <t>Nach 24 Monaten</t>
  </si>
  <si>
    <t>Nach 36 Monaten</t>
  </si>
  <si>
    <t>Nach 48 Monaten</t>
  </si>
  <si>
    <t>Nach 60 Monaten</t>
  </si>
  <si>
    <t>Ihre Einsparung</t>
  </si>
  <si>
    <t>Kalkulations-Daten:</t>
  </si>
  <si>
    <r>
      <t xml:space="preserve">Bitte die </t>
    </r>
    <r>
      <rPr>
        <b/>
        <sz val="11"/>
        <color rgb="FF00B0F0"/>
        <rFont val="Calibri"/>
        <family val="2"/>
        <scheme val="minor"/>
      </rPr>
      <t>blauen</t>
    </r>
    <r>
      <rPr>
        <b/>
        <sz val="11"/>
        <color theme="1"/>
        <rFont val="Calibri"/>
        <family val="2"/>
        <scheme val="minor"/>
      </rPr>
      <t xml:space="preserve"> Felder ausfüllen:</t>
    </r>
  </si>
  <si>
    <t>Anschließende Ersparnis pro Jahr:</t>
  </si>
  <si>
    <t>Kostenvergleich langfristig (exkl. Abschreibungen):</t>
  </si>
  <si>
    <t>*statische Amortinsationsmethode unter Vernachlässigung des Zeitwert des Geldes, des Liquidationserlöses und Kapitalkosten</t>
  </si>
  <si>
    <t>Durchschnittler Gewinn</t>
  </si>
  <si>
    <t>Kosten Entsorgung KANCLEAN / Kanister</t>
  </si>
  <si>
    <t>Preis KANCLEAN pro Bechersystem</t>
  </si>
  <si>
    <t>Preis KANCLEAN pro Woche</t>
  </si>
  <si>
    <t>KANDO abbezahlt durch Einsparungen nach*</t>
  </si>
  <si>
    <t>Kosten Entsorgung KANCLEAN / Kanister pro Woche</t>
  </si>
  <si>
    <t>Die erzeugten Kostenberechnungen sind Beispielrechnungen, unverbindlich und ohne Gewähr</t>
  </si>
  <si>
    <t>Preis KANCLEAN 25 Ltr (für ca. 500 Bechersysteme)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</si>
</sst>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* #,##0.00\ &quot;€&quot;_-;\-* #,##0.00\ &quot;€&quot;_-;_-* &quot;-&quot;??\ &quot;€&quot;_-;_-@_-"/>
    <numFmt numFmtId="164" formatCode="_-* #,##0.00\ [$€-407]_-;\-* #,##0.00\ [$€-407]_-;_-* &quot;-&quot;??\ [$€-407]_-;_-@_-"/>
    <numFmt numFmtId="165" formatCode="0\ &quot;Monaten&quot;"/>
    <numFmt numFmtId="166" formatCode="[Green]#,##0\ _€;[Red]\-#,##0\ _€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B0F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6161"/>
        <bgColor indexed="64"/>
      </patternFill>
    </fill>
    <fill>
      <patternFill patternType="solid">
        <fgColor theme="4" tint="-0.249977111117893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96">
    <xf numFmtId="0" fontId="0" fillId="0" borderId="0" xfId="0"/>
    <xf numFmtId="0" fontId="2" fillId="0" borderId="0" xfId="0" applyFont="1"/>
    <xf numFmtId="0" fontId="0" fillId="2" borderId="7" xfId="0" applyFont="1" applyFill="1" applyBorder="1"/>
    <xf numFmtId="0" fontId="0" fillId="2" borderId="9" xfId="0" applyFill="1" applyBorder="1" applyAlignment="1">
      <alignment horizontal="center"/>
    </xf>
    <xf numFmtId="44" fontId="0" fillId="2" borderId="9" xfId="1" applyFont="1" applyFill="1" applyBorder="1"/>
    <xf numFmtId="164" fontId="0" fillId="0" borderId="0" xfId="0" applyNumberFormat="1"/>
    <xf numFmtId="0" fontId="0" fillId="0" borderId="0" xfId="0" applyFill="1" applyBorder="1"/>
    <xf numFmtId="44" fontId="0" fillId="0" borderId="0" xfId="1" applyFont="1" applyFill="1" applyBorder="1"/>
    <xf numFmtId="0" fontId="1" fillId="2" borderId="1" xfId="0" applyFont="1" applyFill="1" applyBorder="1" applyAlignment="1">
      <alignment horizontal="left"/>
    </xf>
    <xf numFmtId="0" fontId="0" fillId="0" borderId="11" xfId="0" applyFill="1" applyBorder="1"/>
    <xf numFmtId="0" fontId="0" fillId="2" borderId="12" xfId="0" applyFill="1" applyBorder="1"/>
    <xf numFmtId="0" fontId="0" fillId="2" borderId="13" xfId="0" applyFill="1" applyBorder="1"/>
    <xf numFmtId="44" fontId="0" fillId="2" borderId="14" xfId="1" applyFont="1" applyFill="1" applyBorder="1"/>
    <xf numFmtId="164" fontId="3" fillId="0" borderId="0" xfId="0" applyNumberFormat="1" applyFont="1" applyFill="1" applyBorder="1"/>
    <xf numFmtId="0" fontId="1" fillId="0" borderId="0" xfId="0" applyFont="1" applyFill="1" applyBorder="1"/>
    <xf numFmtId="164" fontId="7" fillId="2" borderId="18" xfId="0" applyNumberFormat="1" applyFont="1" applyFill="1" applyBorder="1" applyAlignment="1">
      <alignment horizontal="center"/>
    </xf>
    <xf numFmtId="164" fontId="7" fillId="2" borderId="10" xfId="0" applyNumberFormat="1" applyFont="1" applyFill="1" applyBorder="1" applyAlignment="1">
      <alignment horizontal="center"/>
    </xf>
    <xf numFmtId="0" fontId="5" fillId="3" borderId="1" xfId="0" applyFont="1" applyFill="1" applyBorder="1" applyAlignment="1" applyProtection="1">
      <alignment wrapText="1"/>
    </xf>
    <xf numFmtId="0" fontId="5" fillId="3" borderId="13" xfId="0" applyFont="1" applyFill="1" applyBorder="1" applyAlignment="1" applyProtection="1">
      <alignment horizontal="left"/>
    </xf>
    <xf numFmtId="0" fontId="0" fillId="0" borderId="25" xfId="0" applyFill="1" applyBorder="1"/>
    <xf numFmtId="0" fontId="0" fillId="2" borderId="26" xfId="0" applyFill="1" applyBorder="1" applyAlignment="1">
      <alignment horizontal="center"/>
    </xf>
    <xf numFmtId="164" fontId="0" fillId="2" borderId="26" xfId="0" applyNumberFormat="1" applyFill="1" applyBorder="1" applyAlignment="1">
      <alignment horizontal="center"/>
    </xf>
    <xf numFmtId="44" fontId="0" fillId="2" borderId="26" xfId="1" applyFont="1" applyFill="1" applyBorder="1"/>
    <xf numFmtId="44" fontId="0" fillId="2" borderId="27" xfId="1" applyFont="1" applyFill="1" applyBorder="1"/>
    <xf numFmtId="0" fontId="1" fillId="0" borderId="3" xfId="0" applyFont="1" applyBorder="1"/>
    <xf numFmtId="0" fontId="0" fillId="3" borderId="12" xfId="0" applyFill="1" applyBorder="1"/>
    <xf numFmtId="0" fontId="1" fillId="3" borderId="13" xfId="0" applyFont="1" applyFill="1" applyBorder="1"/>
    <xf numFmtId="0" fontId="0" fillId="6" borderId="12" xfId="0" applyFont="1" applyFill="1" applyBorder="1"/>
    <xf numFmtId="0" fontId="1" fillId="4" borderId="12" xfId="0" applyFont="1" applyFill="1" applyBorder="1" applyProtection="1"/>
    <xf numFmtId="0" fontId="1" fillId="4" borderId="22" xfId="0" applyFont="1" applyFill="1" applyBorder="1" applyProtection="1"/>
    <xf numFmtId="0" fontId="1" fillId="4" borderId="19" xfId="0" applyFont="1" applyFill="1" applyBorder="1" applyProtection="1"/>
    <xf numFmtId="0" fontId="1" fillId="4" borderId="13" xfId="0" applyFont="1" applyFill="1" applyBorder="1" applyProtection="1"/>
    <xf numFmtId="0" fontId="0" fillId="3" borderId="28" xfId="0" applyFill="1" applyBorder="1"/>
    <xf numFmtId="0" fontId="1" fillId="3" borderId="1" xfId="0" applyFont="1" applyFill="1" applyBorder="1"/>
    <xf numFmtId="0" fontId="0" fillId="0" borderId="0" xfId="0" applyFill="1" applyBorder="1" applyAlignment="1">
      <alignment wrapText="1"/>
    </xf>
    <xf numFmtId="0" fontId="0" fillId="2" borderId="22" xfId="0" applyFill="1" applyBorder="1"/>
    <xf numFmtId="0" fontId="1" fillId="7" borderId="4" xfId="0" applyFont="1" applyFill="1" applyBorder="1"/>
    <xf numFmtId="166" fontId="1" fillId="7" borderId="4" xfId="0" applyNumberFormat="1" applyFont="1" applyFill="1" applyBorder="1"/>
    <xf numFmtId="166" fontId="1" fillId="7" borderId="5" xfId="0" applyNumberFormat="1" applyFont="1" applyFill="1" applyBorder="1"/>
    <xf numFmtId="164" fontId="1" fillId="3" borderId="11" xfId="0" applyNumberFormat="1" applyFont="1" applyFill="1" applyBorder="1" applyAlignment="1">
      <alignment horizontal="center"/>
    </xf>
    <xf numFmtId="164" fontId="1" fillId="3" borderId="2" xfId="0" applyNumberFormat="1" applyFont="1" applyFill="1" applyBorder="1" applyAlignment="1">
      <alignment horizontal="center"/>
    </xf>
    <xf numFmtId="164" fontId="0" fillId="2" borderId="9" xfId="0" applyNumberFormat="1" applyFont="1" applyFill="1" applyBorder="1" applyAlignment="1">
      <alignment horizontal="center"/>
    </xf>
    <xf numFmtId="164" fontId="0" fillId="2" borderId="15" xfId="0" applyNumberFormat="1" applyFont="1" applyFill="1" applyBorder="1" applyAlignment="1">
      <alignment horizontal="center"/>
    </xf>
    <xf numFmtId="164" fontId="0" fillId="0" borderId="0" xfId="0" applyNumberFormat="1" applyFill="1" applyBorder="1" applyAlignment="1">
      <alignment horizontal="center"/>
    </xf>
    <xf numFmtId="164" fontId="0" fillId="2" borderId="9" xfId="0" applyNumberFormat="1" applyFill="1" applyBorder="1" applyAlignment="1">
      <alignment horizontal="center"/>
    </xf>
    <xf numFmtId="164" fontId="0" fillId="2" borderId="15" xfId="0" applyNumberFormat="1" applyFill="1" applyBorder="1" applyAlignment="1">
      <alignment horizontal="center"/>
    </xf>
    <xf numFmtId="0" fontId="0" fillId="0" borderId="0" xfId="0" applyAlignment="1">
      <alignment horizontal="center" wrapText="1"/>
    </xf>
    <xf numFmtId="1" fontId="3" fillId="5" borderId="9" xfId="0" applyNumberFormat="1" applyFont="1" applyFill="1" applyBorder="1" applyAlignment="1" applyProtection="1">
      <alignment horizontal="right"/>
      <protection locked="0"/>
    </xf>
    <xf numFmtId="1" fontId="3" fillId="5" borderId="15" xfId="0" applyNumberFormat="1" applyFont="1" applyFill="1" applyBorder="1" applyAlignment="1" applyProtection="1">
      <alignment horizontal="right"/>
      <protection locked="0"/>
    </xf>
    <xf numFmtId="164" fontId="3" fillId="5" borderId="9" xfId="0" applyNumberFormat="1" applyFont="1" applyFill="1" applyBorder="1" applyAlignment="1" applyProtection="1">
      <alignment horizontal="center"/>
      <protection locked="0"/>
    </xf>
    <xf numFmtId="164" fontId="3" fillId="5" borderId="15" xfId="0" applyNumberFormat="1" applyFont="1" applyFill="1" applyBorder="1" applyAlignment="1" applyProtection="1">
      <alignment horizontal="center"/>
      <protection locked="0"/>
    </xf>
    <xf numFmtId="164" fontId="1" fillId="5" borderId="23" xfId="0" applyNumberFormat="1" applyFont="1" applyFill="1" applyBorder="1" applyAlignment="1" applyProtection="1">
      <alignment horizontal="center"/>
      <protection locked="0"/>
    </xf>
    <xf numFmtId="164" fontId="1" fillId="5" borderId="24" xfId="0" applyNumberFormat="1" applyFont="1" applyFill="1" applyBorder="1" applyAlignment="1" applyProtection="1">
      <alignment horizontal="center"/>
      <protection locked="0"/>
    </xf>
    <xf numFmtId="164" fontId="1" fillId="5" borderId="20" xfId="0" applyNumberFormat="1" applyFont="1" applyFill="1" applyBorder="1" applyAlignment="1" applyProtection="1">
      <alignment horizontal="center"/>
      <protection locked="0"/>
    </xf>
    <xf numFmtId="164" fontId="1" fillId="5" borderId="21" xfId="0" applyNumberFormat="1" applyFont="1" applyFill="1" applyBorder="1" applyAlignment="1" applyProtection="1">
      <alignment horizontal="center"/>
      <protection locked="0"/>
    </xf>
    <xf numFmtId="164" fontId="1" fillId="5" borderId="14" xfId="0" applyNumberFormat="1" applyFont="1" applyFill="1" applyBorder="1" applyAlignment="1" applyProtection="1">
      <alignment horizontal="center"/>
      <protection locked="0"/>
    </xf>
    <xf numFmtId="164" fontId="1" fillId="5" borderId="16" xfId="0" applyNumberFormat="1" applyFont="1" applyFill="1" applyBorder="1" applyAlignment="1" applyProtection="1">
      <alignment horizontal="center"/>
      <protection locked="0"/>
    </xf>
    <xf numFmtId="165" fontId="5" fillId="3" borderId="11" xfId="0" applyNumberFormat="1" applyFont="1" applyFill="1" applyBorder="1" applyAlignment="1" applyProtection="1">
      <alignment horizontal="right"/>
    </xf>
    <xf numFmtId="165" fontId="5" fillId="3" borderId="2" xfId="0" applyNumberFormat="1" applyFont="1" applyFill="1" applyBorder="1" applyAlignment="1" applyProtection="1">
      <alignment horizontal="right"/>
    </xf>
    <xf numFmtId="164" fontId="5" fillId="3" borderId="14" xfId="0" applyNumberFormat="1" applyFont="1" applyFill="1" applyBorder="1" applyAlignment="1" applyProtection="1">
      <alignment horizontal="right"/>
    </xf>
    <xf numFmtId="164" fontId="5" fillId="3" borderId="16" xfId="0" applyNumberFormat="1" applyFont="1" applyFill="1" applyBorder="1" applyAlignment="1" applyProtection="1">
      <alignment horizontal="right"/>
    </xf>
    <xf numFmtId="164" fontId="7" fillId="6" borderId="9" xfId="0" applyNumberFormat="1" applyFont="1" applyFill="1" applyBorder="1" applyAlignment="1">
      <alignment horizontal="center"/>
    </xf>
    <xf numFmtId="164" fontId="7" fillId="6" borderId="15" xfId="0" applyNumberFormat="1" applyFont="1" applyFill="1" applyBorder="1" applyAlignment="1">
      <alignment horizontal="center"/>
    </xf>
    <xf numFmtId="164" fontId="0" fillId="3" borderId="9" xfId="0" applyNumberFormat="1" applyFont="1" applyFill="1" applyBorder="1" applyAlignment="1">
      <alignment horizontal="center"/>
    </xf>
    <xf numFmtId="164" fontId="0" fillId="3" borderId="15" xfId="0" applyNumberFormat="1" applyFont="1" applyFill="1" applyBorder="1" applyAlignment="1">
      <alignment horizontal="center"/>
    </xf>
    <xf numFmtId="164" fontId="0" fillId="3" borderId="29" xfId="0" applyNumberFormat="1" applyFont="1" applyFill="1" applyBorder="1" applyAlignment="1">
      <alignment horizontal="center"/>
    </xf>
    <xf numFmtId="164" fontId="0" fillId="3" borderId="30" xfId="0" applyNumberFormat="1" applyFont="1" applyFill="1" applyBorder="1" applyAlignment="1">
      <alignment horizontal="center"/>
    </xf>
    <xf numFmtId="164" fontId="0" fillId="2" borderId="14" xfId="0" applyNumberFormat="1" applyFill="1" applyBorder="1" applyAlignment="1">
      <alignment horizontal="center"/>
    </xf>
    <xf numFmtId="164" fontId="0" fillId="2" borderId="16" xfId="0" applyNumberFormat="1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2" borderId="31" xfId="0" applyFill="1" applyBorder="1" applyAlignment="1">
      <alignment horizontal="center"/>
    </xf>
    <xf numFmtId="0" fontId="0" fillId="2" borderId="32" xfId="0" applyFill="1" applyBorder="1" applyAlignment="1">
      <alignment horizontal="center"/>
    </xf>
    <xf numFmtId="0" fontId="0" fillId="2" borderId="33" xfId="0" applyFill="1" applyBorder="1" applyAlignment="1">
      <alignment horizontal="center"/>
    </xf>
    <xf numFmtId="0" fontId="1" fillId="4" borderId="22" xfId="0" applyFont="1" applyFill="1" applyBorder="1" applyAlignment="1" applyProtection="1">
      <alignment horizontal="left"/>
    </xf>
    <xf numFmtId="0" fontId="1" fillId="4" borderId="23" xfId="0" applyFont="1" applyFill="1" applyBorder="1" applyAlignment="1" applyProtection="1">
      <alignment horizontal="left"/>
    </xf>
    <xf numFmtId="0" fontId="1" fillId="4" borderId="24" xfId="0" applyFont="1" applyFill="1" applyBorder="1" applyAlignment="1" applyProtection="1">
      <alignment horizontal="left"/>
    </xf>
    <xf numFmtId="0" fontId="0" fillId="2" borderId="0" xfId="0" applyFill="1" applyBorder="1" applyAlignment="1" applyProtection="1">
      <alignment horizontal="center"/>
    </xf>
    <xf numFmtId="164" fontId="6" fillId="2" borderId="9" xfId="0" applyNumberFormat="1" applyFont="1" applyFill="1" applyBorder="1" applyAlignment="1">
      <alignment horizontal="right"/>
    </xf>
    <xf numFmtId="164" fontId="6" fillId="2" borderId="15" xfId="0" applyNumberFormat="1" applyFont="1" applyFill="1" applyBorder="1" applyAlignment="1">
      <alignment horizontal="right"/>
    </xf>
    <xf numFmtId="0" fontId="1" fillId="6" borderId="6" xfId="0" applyFont="1" applyFill="1" applyBorder="1" applyAlignment="1">
      <alignment horizontal="left"/>
    </xf>
    <xf numFmtId="0" fontId="1" fillId="6" borderId="17" xfId="0" applyFont="1" applyFill="1" applyBorder="1" applyAlignment="1">
      <alignment horizontal="left"/>
    </xf>
    <xf numFmtId="0" fontId="1" fillId="6" borderId="8" xfId="0" applyFont="1" applyFill="1" applyBorder="1" applyAlignment="1">
      <alignment horizontal="left"/>
    </xf>
    <xf numFmtId="0" fontId="1" fillId="3" borderId="7" xfId="0" applyFont="1" applyFill="1" applyBorder="1" applyAlignment="1">
      <alignment horizontal="left"/>
    </xf>
    <xf numFmtId="0" fontId="1" fillId="3" borderId="18" xfId="0" applyFont="1" applyFill="1" applyBorder="1" applyAlignment="1">
      <alignment horizontal="left"/>
    </xf>
    <xf numFmtId="0" fontId="1" fillId="3" borderId="10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1" fillId="2" borderId="11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1" fillId="4" borderId="28" xfId="0" applyFont="1" applyFill="1" applyBorder="1" applyAlignment="1" applyProtection="1">
      <alignment horizontal="center"/>
    </xf>
    <xf numFmtId="0" fontId="1" fillId="4" borderId="29" xfId="0" applyFont="1" applyFill="1" applyBorder="1" applyAlignment="1" applyProtection="1">
      <alignment horizontal="center"/>
    </xf>
    <xf numFmtId="0" fontId="1" fillId="4" borderId="30" xfId="0" applyFont="1" applyFill="1" applyBorder="1" applyAlignment="1" applyProtection="1">
      <alignment horizontal="center"/>
    </xf>
    <xf numFmtId="0" fontId="0" fillId="4" borderId="19" xfId="0" applyFill="1" applyBorder="1" applyAlignment="1" applyProtection="1">
      <alignment horizontal="center"/>
    </xf>
    <xf numFmtId="0" fontId="0" fillId="4" borderId="20" xfId="0" applyFill="1" applyBorder="1" applyAlignment="1" applyProtection="1">
      <alignment horizontal="center"/>
    </xf>
    <xf numFmtId="0" fontId="0" fillId="4" borderId="21" xfId="0" applyFill="1" applyBorder="1" applyAlignment="1" applyProtection="1">
      <alignment horizontal="center"/>
    </xf>
    <xf numFmtId="164" fontId="3" fillId="3" borderId="14" xfId="0" applyNumberFormat="1" applyFont="1" applyFill="1" applyBorder="1" applyAlignment="1">
      <alignment horizontal="center"/>
    </xf>
    <xf numFmtId="164" fontId="3" fillId="3" borderId="16" xfId="0" applyNumberFormat="1" applyFont="1" applyFill="1" applyBorder="1" applyAlignment="1">
      <alignment horizontal="center"/>
    </xf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colors>
    <mruColors>
      <color rgb="FF00FF00"/>
      <color rgb="FFFF6161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Kostenvergleich langfristig (exkl. Abschreibungen):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Tabelle1!$B$25</c:f>
              <c:strCache>
                <c:ptCount val="1"/>
                <c:pt idx="0">
                  <c:v>Mit Bechersystem</c:v>
                </c:pt>
              </c:strCache>
            </c:strRef>
          </c:tx>
          <c:spPr>
            <a:ln w="22225" cap="rnd">
              <a:solidFill>
                <a:srgbClr val="FF0000"/>
              </a:solidFill>
            </a:ln>
            <a:effectLst>
              <a:glow rad="139700">
                <a:srgbClr val="FF0000">
                  <a:alpha val="14000"/>
                </a:srgbClr>
              </a:glow>
            </a:effectLst>
          </c:spPr>
          <c:marker>
            <c:symbol val="none"/>
          </c:marker>
          <c:cat>
            <c:strRef>
              <c:f>Tabelle1!$A$26:$A$31</c:f>
              <c:strCache>
                <c:ptCount val="6"/>
                <c:pt idx="0">
                  <c:v>Kauftag</c:v>
                </c:pt>
                <c:pt idx="1">
                  <c:v>Nach 12 Monaten</c:v>
                </c:pt>
                <c:pt idx="2">
                  <c:v>Nach 24 Monaten</c:v>
                </c:pt>
                <c:pt idx="3">
                  <c:v>Nach 36 Monaten</c:v>
                </c:pt>
                <c:pt idx="4">
                  <c:v>Nach 48 Monaten</c:v>
                </c:pt>
                <c:pt idx="5">
                  <c:v>Nach 60 Monaten</c:v>
                </c:pt>
              </c:strCache>
            </c:strRef>
          </c:cat>
          <c:val>
            <c:numRef>
              <c:f>Tabelle1!$B$26:$B$31</c:f>
              <c:numCache>
                <c:formatCode>_("€"* #,##0.00_);_("€"* \(#,##0.00\);_("€"* "-"??_);_(@_)</c:formatCode>
                <c:ptCount val="6"/>
                <c:pt idx="0" formatCode="General">
                  <c:v>0</c:v>
                </c:pt>
                <c:pt idx="1">
                  <c:v>3825</c:v>
                </c:pt>
                <c:pt idx="2">
                  <c:v>7650</c:v>
                </c:pt>
                <c:pt idx="3">
                  <c:v>11475</c:v>
                </c:pt>
                <c:pt idx="4">
                  <c:v>15300</c:v>
                </c:pt>
                <c:pt idx="5">
                  <c:v>19125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4B-454C-9CD7-9275FF696A01}"/>
            </c:ext>
          </c:extLst>
        </c:ser>
        <c:ser>
          <c:idx val="1"/>
          <c:order val="1"/>
          <c:tx>
            <c:strRef>
              <c:f>Tabelle1!$C$25</c:f>
              <c:strCache>
                <c:ptCount val="1"/>
                <c:pt idx="0">
                  <c:v>Mit KANDO</c:v>
                </c:pt>
              </c:strCache>
            </c:strRef>
          </c:tx>
          <c:spPr>
            <a:ln w="22225" cap="rnd">
              <a:solidFill>
                <a:srgbClr val="00FF00"/>
              </a:solidFill>
            </a:ln>
            <a:effectLst>
              <a:glow rad="139700">
                <a:srgbClr val="00FF00">
                  <a:alpha val="14000"/>
                </a:srgbClr>
              </a:glow>
            </a:effectLst>
          </c:spPr>
          <c:marker>
            <c:symbol val="none"/>
          </c:marker>
          <c:cat>
            <c:strRef>
              <c:f>Tabelle1!$A$26:$A$31</c:f>
              <c:strCache>
                <c:ptCount val="6"/>
                <c:pt idx="0">
                  <c:v>Kauftag</c:v>
                </c:pt>
                <c:pt idx="1">
                  <c:v>Nach 12 Monaten</c:v>
                </c:pt>
                <c:pt idx="2">
                  <c:v>Nach 24 Monaten</c:v>
                </c:pt>
                <c:pt idx="3">
                  <c:v>Nach 36 Monaten</c:v>
                </c:pt>
                <c:pt idx="4">
                  <c:v>Nach 48 Monaten</c:v>
                </c:pt>
                <c:pt idx="5">
                  <c:v>Nach 60 Monaten</c:v>
                </c:pt>
              </c:strCache>
            </c:strRef>
          </c:cat>
          <c:val>
            <c:numRef>
              <c:f>Tabelle1!$C$26:$C$31</c:f>
              <c:numCache>
                <c:formatCode>_("€"* #,##0.00_);_("€"* \(#,##0.00\);_("€"* "-"??_);_(@_)</c:formatCode>
                <c:ptCount val="6"/>
                <c:pt idx="0" formatCode="_-* #,##0.00\ [$€-407]_-;\-* #,##0.00\ [$€-407]_-;_-* &quot;-&quot;??\ [$€-407]_-;_-@_-">
                  <c:v>3475</c:v>
                </c:pt>
                <c:pt idx="1">
                  <c:v>4366</c:v>
                </c:pt>
                <c:pt idx="2">
                  <c:v>5257</c:v>
                </c:pt>
                <c:pt idx="3">
                  <c:v>6148</c:v>
                </c:pt>
                <c:pt idx="4">
                  <c:v>7039</c:v>
                </c:pt>
                <c:pt idx="5">
                  <c:v>7930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4B-454C-9CD7-9275FF696A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617141184"/>
        <c:axId val="-1617136832"/>
      </c:lineChart>
      <c:catAx>
        <c:axId val="-16171411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617136832"/>
        <c:crosses val="autoZero"/>
        <c:auto val="1"/>
        <c:lblAlgn val="ctr"/>
        <c:lblOffset val="100"/>
        <c:noMultiLvlLbl val="0"/>
      </c:catAx>
      <c:valAx>
        <c:axId val="-1617136832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75000"/>
                      <a:lumOff val="25000"/>
                    </a:schemeClr>
                  </a:gs>
                  <a:gs pos="0">
                    <a:schemeClr val="dk1">
                      <a:lumMod val="65000"/>
                      <a:lumOff val="3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_(&quot;€&quot;* #,##0_);_(&quot;€&quot;* \(#,##0\);_(&quot;€&quot;* &quot;-&quot;_);_(@_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6171411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6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75000"/>
                <a:lumOff val="25000"/>
              </a:schemeClr>
            </a:gs>
            <a:gs pos="0">
              <a:schemeClr val="dk1">
                <a:lumMod val="65000"/>
                <a:lumOff val="3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75000"/>
                <a:lumOff val="25000"/>
                <a:alpha val="25000"/>
              </a:schemeClr>
            </a:gs>
            <a:gs pos="0">
              <a:schemeClr val="dk1">
                <a:lumMod val="65000"/>
                <a:lumOff val="35000"/>
                <a:alpha val="2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419100</xdr:colOff>
      <xdr:row>0</xdr:row>
      <xdr:rowOff>0</xdr:rowOff>
    </xdr:from>
    <xdr:to>
      <xdr:col>3</xdr:col>
      <xdr:colOff>1019175</xdr:colOff>
      <xdr:row>7</xdr:row>
      <xdr:rowOff>65451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33775" y="0"/>
          <a:ext cx="2581275" cy="1398951"/>
        </a:xfrm>
        <a:prstGeom prst="rect">
          <a:avLst/>
        </a:prstGeom>
      </xdr:spPr>
    </xdr:pic>
    <xdr:clientData/>
  </xdr:twoCellAnchor>
  <xdr:twoCellAnchor>
    <xdr:from>
      <xdr:col>0</xdr:col>
      <xdr:colOff>114300</xdr:colOff>
      <xdr:row>31</xdr:row>
      <xdr:rowOff>114300</xdr:rowOff>
    </xdr:from>
    <xdr:to>
      <xdr:col>3</xdr:col>
      <xdr:colOff>1019174</xdr:colOff>
      <xdr:row>45</xdr:row>
      <xdr:rowOff>85725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428625</xdr:colOff>
      <xdr:row>46</xdr:row>
      <xdr:rowOff>180975</xdr:rowOff>
    </xdr:from>
    <xdr:to>
      <xdr:col>3</xdr:col>
      <xdr:colOff>1028700</xdr:colOff>
      <xdr:row>54</xdr:row>
      <xdr:rowOff>55926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3300" y="9505950"/>
          <a:ext cx="2581275" cy="13989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D102"/>
  <sheetViews>
    <sheetView showGridLines="0" showRowColHeaders="0" tabSelected="1" showRuler="0" view="pageLayout" topLeftCell="A7" zoomScaleNormal="100" workbookViewId="0">
      <selection activeCell="B14" sqref="B14:D14"/>
    </sheetView>
  </sheetViews>
  <sheetFormatPr baseColWidth="10" defaultColWidth="10.7109375" defaultRowHeight="15" x14ac:dyDescent="0.25"/>
  <cols>
    <col min="1" max="1" width="43.42578125" customWidth="1"/>
    <col min="2" max="2" width="15.7109375" customWidth="1"/>
    <col min="3" max="3" width="12" customWidth="1"/>
    <col min="4" max="4" width="16.140625" customWidth="1"/>
    <col min="5" max="5" width="14.28515625" bestFit="1" customWidth="1"/>
    <col min="7" max="7" width="42.42578125" customWidth="1"/>
  </cols>
  <sheetData>
    <row r="9" spans="1:4" ht="26.25" x14ac:dyDescent="0.4">
      <c r="A9" s="1" t="s">
        <v>15</v>
      </c>
    </row>
    <row r="10" spans="1:4" ht="15.75" thickBot="1" x14ac:dyDescent="0.3"/>
    <row r="11" spans="1:4" ht="15.75" thickBot="1" x14ac:dyDescent="0.3">
      <c r="A11" s="73" t="s">
        <v>29</v>
      </c>
      <c r="B11" s="74"/>
      <c r="C11" s="74"/>
      <c r="D11" s="75"/>
    </row>
    <row r="12" spans="1:4" x14ac:dyDescent="0.25">
      <c r="A12" s="91"/>
      <c r="B12" s="92"/>
      <c r="C12" s="92"/>
      <c r="D12" s="93"/>
    </row>
    <row r="13" spans="1:4" x14ac:dyDescent="0.25">
      <c r="A13" s="28" t="s">
        <v>17</v>
      </c>
      <c r="B13" s="47">
        <v>50</v>
      </c>
      <c r="C13" s="47"/>
      <c r="D13" s="48"/>
    </row>
    <row r="14" spans="1:4" x14ac:dyDescent="0.25">
      <c r="A14" s="28" t="s">
        <v>0</v>
      </c>
      <c r="B14" s="49">
        <v>1.3</v>
      </c>
      <c r="C14" s="49"/>
      <c r="D14" s="50"/>
    </row>
    <row r="15" spans="1:4" x14ac:dyDescent="0.25">
      <c r="A15" s="28" t="s">
        <v>1</v>
      </c>
      <c r="B15" s="49">
        <v>0.2</v>
      </c>
      <c r="C15" s="49"/>
      <c r="D15" s="50"/>
    </row>
    <row r="16" spans="1:4" ht="15.75" thickBot="1" x14ac:dyDescent="0.3">
      <c r="A16" s="88"/>
      <c r="B16" s="89"/>
      <c r="C16" s="89"/>
      <c r="D16" s="90"/>
    </row>
    <row r="17" spans="1:4" ht="15.75" thickBot="1" x14ac:dyDescent="0.3">
      <c r="A17" s="29" t="s">
        <v>8</v>
      </c>
      <c r="B17" s="51">
        <v>3475</v>
      </c>
      <c r="C17" s="51"/>
      <c r="D17" s="52"/>
    </row>
    <row r="18" spans="1:4" x14ac:dyDescent="0.25">
      <c r="A18" s="30" t="s">
        <v>40</v>
      </c>
      <c r="B18" s="53">
        <v>75</v>
      </c>
      <c r="C18" s="53"/>
      <c r="D18" s="54"/>
    </row>
    <row r="19" spans="1:4" ht="15.75" thickBot="1" x14ac:dyDescent="0.3">
      <c r="A19" s="31" t="s">
        <v>34</v>
      </c>
      <c r="B19" s="55">
        <v>15</v>
      </c>
      <c r="C19" s="55"/>
      <c r="D19" s="56"/>
    </row>
    <row r="20" spans="1:4" ht="15.75" thickBot="1" x14ac:dyDescent="0.3">
      <c r="A20" s="76"/>
      <c r="B20" s="76"/>
      <c r="C20" s="76"/>
      <c r="D20" s="76"/>
    </row>
    <row r="21" spans="1:4" ht="37.5" x14ac:dyDescent="0.3">
      <c r="A21" s="17" t="s">
        <v>37</v>
      </c>
      <c r="B21" s="57">
        <f>((B17/(((B59-(B75*51))-B77-B79)+B77))*12)</f>
        <v>14.212678936605316</v>
      </c>
      <c r="C21" s="57"/>
      <c r="D21" s="58"/>
    </row>
    <row r="22" spans="1:4" ht="19.5" thickBot="1" x14ac:dyDescent="0.35">
      <c r="A22" s="18" t="s">
        <v>30</v>
      </c>
      <c r="B22" s="59">
        <f>B59-B63</f>
        <v>2934</v>
      </c>
      <c r="C22" s="59"/>
      <c r="D22" s="60"/>
    </row>
    <row r="23" spans="1:4" ht="15.75" thickBot="1" x14ac:dyDescent="0.3"/>
    <row r="24" spans="1:4" x14ac:dyDescent="0.25">
      <c r="A24" s="8" t="s">
        <v>31</v>
      </c>
      <c r="B24" s="9"/>
      <c r="C24" s="19"/>
      <c r="D24" s="24"/>
    </row>
    <row r="25" spans="1:4" x14ac:dyDescent="0.25">
      <c r="A25" s="10"/>
      <c r="B25" s="3" t="s">
        <v>18</v>
      </c>
      <c r="C25" s="20" t="s">
        <v>19</v>
      </c>
      <c r="D25" s="36" t="s">
        <v>27</v>
      </c>
    </row>
    <row r="26" spans="1:4" x14ac:dyDescent="0.25">
      <c r="A26" s="10" t="s">
        <v>21</v>
      </c>
      <c r="B26" s="3">
        <v>0</v>
      </c>
      <c r="C26" s="21">
        <f>B17</f>
        <v>3475</v>
      </c>
      <c r="D26" s="37">
        <f>B26-C26</f>
        <v>-3475</v>
      </c>
    </row>
    <row r="27" spans="1:4" x14ac:dyDescent="0.25">
      <c r="A27" s="10" t="s">
        <v>22</v>
      </c>
      <c r="B27" s="4">
        <f>Tabelle1!B59</f>
        <v>3825</v>
      </c>
      <c r="C27" s="22">
        <f>C26+B63</f>
        <v>4366</v>
      </c>
      <c r="D27" s="37">
        <f t="shared" ref="D27:D31" si="0">B27-C27</f>
        <v>-541</v>
      </c>
    </row>
    <row r="28" spans="1:4" x14ac:dyDescent="0.25">
      <c r="A28" s="10" t="s">
        <v>23</v>
      </c>
      <c r="B28" s="4">
        <f>B27*2</f>
        <v>7650</v>
      </c>
      <c r="C28" s="22">
        <f>C27+$B$63</f>
        <v>5257</v>
      </c>
      <c r="D28" s="37">
        <f t="shared" si="0"/>
        <v>2393</v>
      </c>
    </row>
    <row r="29" spans="1:4" x14ac:dyDescent="0.25">
      <c r="A29" s="10" t="s">
        <v>24</v>
      </c>
      <c r="B29" s="4">
        <f>B27*3</f>
        <v>11475</v>
      </c>
      <c r="C29" s="22">
        <f t="shared" ref="C29:C31" si="1">C28+$B$63</f>
        <v>6148</v>
      </c>
      <c r="D29" s="37">
        <f t="shared" si="0"/>
        <v>5327</v>
      </c>
    </row>
    <row r="30" spans="1:4" x14ac:dyDescent="0.25">
      <c r="A30" s="10" t="s">
        <v>25</v>
      </c>
      <c r="B30" s="4">
        <f>B27*4</f>
        <v>15300</v>
      </c>
      <c r="C30" s="22">
        <f t="shared" si="1"/>
        <v>7039</v>
      </c>
      <c r="D30" s="37">
        <f t="shared" si="0"/>
        <v>8261</v>
      </c>
    </row>
    <row r="31" spans="1:4" ht="15.75" thickBot="1" x14ac:dyDescent="0.3">
      <c r="A31" s="11" t="s">
        <v>26</v>
      </c>
      <c r="B31" s="12">
        <f>B27*5</f>
        <v>19125</v>
      </c>
      <c r="C31" s="23">
        <f t="shared" si="1"/>
        <v>7930</v>
      </c>
      <c r="D31" s="38">
        <f t="shared" si="0"/>
        <v>11195</v>
      </c>
    </row>
    <row r="47" spans="1:4" x14ac:dyDescent="0.25">
      <c r="A47" s="6"/>
      <c r="B47" s="7"/>
      <c r="C47" s="7"/>
      <c r="D47" s="5"/>
    </row>
    <row r="48" spans="1:4" x14ac:dyDescent="0.25">
      <c r="A48" s="6"/>
      <c r="B48" s="7"/>
      <c r="C48" s="7"/>
      <c r="D48" s="5"/>
    </row>
    <row r="49" spans="1:4" x14ac:dyDescent="0.25">
      <c r="A49" s="6"/>
      <c r="B49" s="7"/>
      <c r="C49" s="7"/>
      <c r="D49" s="5"/>
    </row>
    <row r="50" spans="1:4" x14ac:dyDescent="0.25">
      <c r="A50" s="6"/>
      <c r="B50" s="7"/>
      <c r="C50" s="7"/>
      <c r="D50" s="5"/>
    </row>
    <row r="51" spans="1:4" x14ac:dyDescent="0.25">
      <c r="A51" s="6"/>
      <c r="B51" s="7"/>
      <c r="C51" s="7"/>
      <c r="D51" s="5"/>
    </row>
    <row r="52" spans="1:4" x14ac:dyDescent="0.25">
      <c r="A52" s="6"/>
      <c r="B52" s="7"/>
      <c r="C52" s="7"/>
      <c r="D52" s="5"/>
    </row>
    <row r="53" spans="1:4" x14ac:dyDescent="0.25">
      <c r="A53" s="6"/>
      <c r="B53" s="7"/>
      <c r="C53" s="7"/>
      <c r="D53" s="5"/>
    </row>
    <row r="54" spans="1:4" x14ac:dyDescent="0.25">
      <c r="A54" s="6"/>
      <c r="B54" s="7"/>
      <c r="C54" s="7"/>
      <c r="D54" s="5"/>
    </row>
    <row r="55" spans="1:4" x14ac:dyDescent="0.25">
      <c r="A55" s="6"/>
      <c r="B55" s="7"/>
      <c r="C55" s="7"/>
      <c r="D55" s="5"/>
    </row>
    <row r="56" spans="1:4" ht="15.75" thickBot="1" x14ac:dyDescent="0.3"/>
    <row r="57" spans="1:4" x14ac:dyDescent="0.25">
      <c r="A57" s="79" t="s">
        <v>16</v>
      </c>
      <c r="B57" s="80"/>
      <c r="C57" s="80"/>
      <c r="D57" s="81"/>
    </row>
    <row r="58" spans="1:4" x14ac:dyDescent="0.25">
      <c r="A58" s="27" t="s">
        <v>2</v>
      </c>
      <c r="B58" s="61">
        <f>(B14+B15)*B13</f>
        <v>75</v>
      </c>
      <c r="C58" s="61"/>
      <c r="D58" s="62"/>
    </row>
    <row r="59" spans="1:4" x14ac:dyDescent="0.25">
      <c r="A59" s="27" t="s">
        <v>3</v>
      </c>
      <c r="B59" s="61">
        <f>B58*51</f>
        <v>3825</v>
      </c>
      <c r="C59" s="61"/>
      <c r="D59" s="62"/>
    </row>
    <row r="60" spans="1:4" x14ac:dyDescent="0.25">
      <c r="A60" s="2"/>
      <c r="B60" s="15"/>
      <c r="C60" s="15"/>
      <c r="D60" s="16"/>
    </row>
    <row r="61" spans="1:4" x14ac:dyDescent="0.25">
      <c r="A61" s="82" t="s">
        <v>20</v>
      </c>
      <c r="B61" s="83"/>
      <c r="C61" s="83"/>
      <c r="D61" s="84"/>
    </row>
    <row r="62" spans="1:4" x14ac:dyDescent="0.25">
      <c r="A62" s="25" t="s">
        <v>4</v>
      </c>
      <c r="B62" s="63">
        <f>SUM(B71,B72,B74,B75)</f>
        <v>17.470588235294116</v>
      </c>
      <c r="C62" s="63"/>
      <c r="D62" s="64"/>
    </row>
    <row r="63" spans="1:4" ht="15.75" thickBot="1" x14ac:dyDescent="0.3">
      <c r="A63" s="32" t="s">
        <v>5</v>
      </c>
      <c r="B63" s="65">
        <f>B62*51</f>
        <v>890.99999999999989</v>
      </c>
      <c r="C63" s="65"/>
      <c r="D63" s="66"/>
    </row>
    <row r="64" spans="1:4" x14ac:dyDescent="0.25">
      <c r="A64" s="33" t="s">
        <v>9</v>
      </c>
      <c r="B64" s="39">
        <f>B58-B62</f>
        <v>57.529411764705884</v>
      </c>
      <c r="C64" s="39"/>
      <c r="D64" s="40"/>
    </row>
    <row r="65" spans="1:4" ht="15.75" thickBot="1" x14ac:dyDescent="0.3">
      <c r="A65" s="26" t="s">
        <v>11</v>
      </c>
      <c r="B65" s="94">
        <f>B59-B63</f>
        <v>2934</v>
      </c>
      <c r="C65" s="94"/>
      <c r="D65" s="95"/>
    </row>
    <row r="66" spans="1:4" x14ac:dyDescent="0.25">
      <c r="A66" s="14"/>
      <c r="B66" s="13"/>
      <c r="C66" s="6"/>
      <c r="D66" s="6"/>
    </row>
    <row r="67" spans="1:4" x14ac:dyDescent="0.25">
      <c r="A67" s="14"/>
      <c r="B67" s="13"/>
      <c r="C67" s="6"/>
      <c r="D67" s="6"/>
    </row>
    <row r="68" spans="1:4" ht="15.75" thickBot="1" x14ac:dyDescent="0.3">
      <c r="A68" s="14"/>
      <c r="B68" s="13"/>
      <c r="C68" s="6"/>
      <c r="D68" s="6"/>
    </row>
    <row r="69" spans="1:4" x14ac:dyDescent="0.25">
      <c r="A69" s="85" t="s">
        <v>28</v>
      </c>
      <c r="B69" s="86"/>
      <c r="C69" s="86"/>
      <c r="D69" s="87"/>
    </row>
    <row r="70" spans="1:4" x14ac:dyDescent="0.25">
      <c r="A70" s="10" t="s">
        <v>35</v>
      </c>
      <c r="B70" s="44">
        <f>B18/500</f>
        <v>0.15</v>
      </c>
      <c r="C70" s="44"/>
      <c r="D70" s="45"/>
    </row>
    <row r="71" spans="1:4" x14ac:dyDescent="0.25">
      <c r="A71" s="10" t="s">
        <v>36</v>
      </c>
      <c r="B71" s="41">
        <f>B13*B70</f>
        <v>7.5</v>
      </c>
      <c r="C71" s="41"/>
      <c r="D71" s="42"/>
    </row>
    <row r="72" spans="1:4" x14ac:dyDescent="0.25">
      <c r="A72" s="10" t="s">
        <v>38</v>
      </c>
      <c r="B72" s="41">
        <f>((ROUND(((B13*51)/500),0))*B19)/51</f>
        <v>1.4705882352941178</v>
      </c>
      <c r="C72" s="41"/>
      <c r="D72" s="42"/>
    </row>
    <row r="73" spans="1:4" x14ac:dyDescent="0.25">
      <c r="A73" s="10" t="s">
        <v>12</v>
      </c>
      <c r="B73" s="44">
        <v>0.03</v>
      </c>
      <c r="C73" s="44"/>
      <c r="D73" s="45"/>
    </row>
    <row r="74" spans="1:4" x14ac:dyDescent="0.25">
      <c r="A74" s="10" t="s">
        <v>13</v>
      </c>
      <c r="B74" s="41">
        <f>B13*B73</f>
        <v>1.5</v>
      </c>
      <c r="C74" s="41"/>
      <c r="D74" s="42"/>
    </row>
    <row r="75" spans="1:4" x14ac:dyDescent="0.25">
      <c r="A75" s="10" t="s">
        <v>6</v>
      </c>
      <c r="B75" s="41">
        <f>ROUND((B13/10)*B14,0)</f>
        <v>7</v>
      </c>
      <c r="C75" s="41"/>
      <c r="D75" s="42"/>
    </row>
    <row r="76" spans="1:4" x14ac:dyDescent="0.25">
      <c r="A76" s="10" t="s">
        <v>14</v>
      </c>
      <c r="B76" s="77" t="s">
        <v>7</v>
      </c>
      <c r="C76" s="77"/>
      <c r="D76" s="78"/>
    </row>
    <row r="77" spans="1:4" ht="15.75" thickBot="1" x14ac:dyDescent="0.3">
      <c r="A77" s="11" t="s">
        <v>10</v>
      </c>
      <c r="B77" s="67">
        <f>B17/8</f>
        <v>434.375</v>
      </c>
      <c r="C77" s="67"/>
      <c r="D77" s="68"/>
    </row>
    <row r="78" spans="1:4" x14ac:dyDescent="0.25">
      <c r="A78" s="34"/>
      <c r="B78" s="43"/>
      <c r="C78" s="43"/>
      <c r="D78" s="43"/>
    </row>
    <row r="79" spans="1:4" ht="15.75" hidden="1" thickBot="1" x14ac:dyDescent="0.3">
      <c r="A79" s="35" t="s">
        <v>33</v>
      </c>
      <c r="B79" s="70">
        <f>(B71+B72+B74)*51</f>
        <v>534</v>
      </c>
      <c r="C79" s="71"/>
      <c r="D79" s="72"/>
    </row>
    <row r="88" spans="1:4" ht="28.5" customHeight="1" x14ac:dyDescent="0.25"/>
    <row r="92" spans="1:4" ht="36.75" customHeight="1" x14ac:dyDescent="0.25">
      <c r="A92" s="46" t="s">
        <v>32</v>
      </c>
      <c r="B92" s="46"/>
      <c r="C92" s="46"/>
      <c r="D92" s="46"/>
    </row>
    <row r="94" spans="1:4" ht="31.5" customHeight="1" x14ac:dyDescent="0.25">
      <c r="A94" s="69" t="s">
        <v>39</v>
      </c>
      <c r="B94" s="69"/>
      <c r="C94" s="69"/>
      <c r="D94" s="69"/>
    </row>
    <row r="99" ht="11.25" customHeight="1" x14ac:dyDescent="0.25"/>
    <row r="100" ht="8.25" hidden="1" customHeight="1" x14ac:dyDescent="0.25"/>
    <row r="101" ht="37.5" customHeight="1" x14ac:dyDescent="0.25"/>
    <row r="102" ht="25.5" customHeight="1" x14ac:dyDescent="0.25"/>
  </sheetData>
  <sheetProtection algorithmName="SHA-512" hashValue="jbFJZGHlAspwPXCQ8zgMbwCB8HmaESSjSakJBYZXW4Oy3a7oUA4RhS6mn10HOMOn2+NO6w0AHNb0TsYACwebBQ==" saltValue="ttlJd71v9pyfmKyYIuhFFA==" spinCount="100000" sheet="1" objects="1" scenarios="1"/>
  <protectedRanges>
    <protectedRange sqref="B13:D15 B17:D19" name="Auswahl"/>
  </protectedRanges>
  <mergeCells count="33">
    <mergeCell ref="A11:D11"/>
    <mergeCell ref="A20:D20"/>
    <mergeCell ref="B74:D74"/>
    <mergeCell ref="B75:D75"/>
    <mergeCell ref="B76:D76"/>
    <mergeCell ref="A57:D57"/>
    <mergeCell ref="A61:D61"/>
    <mergeCell ref="A69:D69"/>
    <mergeCell ref="A16:D16"/>
    <mergeCell ref="A12:D12"/>
    <mergeCell ref="B65:D65"/>
    <mergeCell ref="B70:D70"/>
    <mergeCell ref="B62:D62"/>
    <mergeCell ref="B63:D63"/>
    <mergeCell ref="B72:D72"/>
    <mergeCell ref="B77:D77"/>
    <mergeCell ref="A94:D94"/>
    <mergeCell ref="B79:D79"/>
    <mergeCell ref="B19:D19"/>
    <mergeCell ref="B21:D21"/>
    <mergeCell ref="B22:D22"/>
    <mergeCell ref="B58:D58"/>
    <mergeCell ref="B59:D59"/>
    <mergeCell ref="B13:D13"/>
    <mergeCell ref="B14:D14"/>
    <mergeCell ref="B15:D15"/>
    <mergeCell ref="B17:D17"/>
    <mergeCell ref="B18:D18"/>
    <mergeCell ref="B64:D64"/>
    <mergeCell ref="B71:D71"/>
    <mergeCell ref="B78:D78"/>
    <mergeCell ref="B73:D73"/>
    <mergeCell ref="A92:D92"/>
  </mergeCells>
  <pageMargins left="0.7" right="0.7" top="0.75" bottom="0.75" header="0.3" footer="0.3"/>
  <pageSetup paperSize="9" orientation="portrait" r:id="rId1"/>
  <headerFooter>
    <oddHeader>&amp;C &amp;RVersion 1.1</oddHeader>
    <oddFooter>&amp;C&amp;9B-TEC GmbH - Zunftweg 6-8 ∙ 31303 Burgdorf-Ehlershausen ∙ Germany ∙ 
Tel.: +49(0)5085/97100-0 ∙ Fax: +49(0)5085/97100-30 ∙  Email: info@btecsystems.de ∙  www.btecsystems.de &amp;11∙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4F6AEFF3574FC4B84A186E5E66619BB" ma:contentTypeVersion="10" ma:contentTypeDescription="Ein neues Dokument erstellen." ma:contentTypeScope="" ma:versionID="2a1a8b2f556ed6e30cd0dc6679d9f116">
  <xsd:schema xmlns:xsd="http://www.w3.org/2001/XMLSchema" xmlns:xs="http://www.w3.org/2001/XMLSchema" xmlns:p="http://schemas.microsoft.com/office/2006/metadata/properties" xmlns:ns2="f2dad778-d06e-4c65-b290-c468d2682960" xmlns:ns3="b1ea9643-6201-4ecd-85a7-703061d03282" targetNamespace="http://schemas.microsoft.com/office/2006/metadata/properties" ma:root="true" ma:fieldsID="903132366b6b46200ca36b9ee481f7d9" ns2:_="" ns3:_="">
    <xsd:import namespace="f2dad778-d06e-4c65-b290-c468d2682960"/>
    <xsd:import namespace="b1ea9643-6201-4ecd-85a7-703061d0328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dad778-d06e-4c65-b290-c468d268296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ea9643-6201-4ecd-85a7-703061d03282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30566EF-7AF7-4981-97A8-8CC26053170C}">
  <ds:schemaRefs>
    <ds:schemaRef ds:uri="http://schemas.microsoft.com/office/2006/metadata/properties"/>
    <ds:schemaRef ds:uri="http://www.w3.org/2000/xmlns/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3B390EF-2C54-40BA-9371-59EFE786C9B5}">
  <ds:schemaRefs>
    <ds:schemaRef ds:uri="http://schemas.microsoft.com/office/2006/metadata/contentType"/>
    <ds:schemaRef ds:uri="http://schemas.microsoft.com/office/2006/metadata/properties/metaAttributes"/>
    <ds:schemaRef ds:uri="http://www.w3.org/2000/xmlns/"/>
    <ds:schemaRef ds:uri="http://www.w3.org/2001/XMLSchema"/>
    <ds:schemaRef ds:uri="f2dad778-d06e-4c65-b290-c468d2682960"/>
    <ds:schemaRef ds:uri="b1ea9643-6201-4ecd-85a7-703061d03282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F39088C-BD43-474E-9C25-62B24E40B63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B-TEC GmbH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Christian Bellroth</dc:creator>
  <cp:lastModifiedBy>Christian Bellroth</cp:lastModifiedBy>
  <cp:lastPrinted>2019-10-02T15:46:52Z</cp:lastPrinted>
  <dcterms:created xsi:type="dcterms:W3CDTF">2019-08-30T11:31:27Z</dcterms:created>
  <dcterms:modified xsi:type="dcterms:W3CDTF">2020-07-10T08:57:30Z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0x010100A4F6AEFF3574FC4B84A186E5E66619BB</vt:lpwstr>
  </property>
</Properties>
</file>